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Tcero.local\documentos\SGA\SEINFRA\DEFIN\DEFIN\Documentos\DIVISAO DE CONTABILIDADE\DICONT\DICONT  2021\REL GESTAO FISCAL\REL GESTAO FISCAL 2021\"/>
    </mc:Choice>
  </mc:AlternateContent>
  <bookViews>
    <workbookView xWindow="0" yWindow="0" windowWidth="2340" windowHeight="6375" tabRatio="841"/>
  </bookViews>
  <sheets>
    <sheet name="1° Quad 2021" sheetId="67" r:id="rId1"/>
  </sheets>
  <definedNames>
    <definedName name="Ações">#REF!</definedName>
    <definedName name="Cancela">#REF!,#REF!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ritEx">#REF!</definedName>
    <definedName name="DespAcao">#REF!</definedName>
    <definedName name="DespElem">#REF!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lementos">#REF!</definedName>
    <definedName name="fdsafs">#REF!,#REF!</definedName>
    <definedName name="fdsf">#REF!</definedName>
    <definedName name="fhksjd">#REF!,#REF!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>#REF!</definedName>
    <definedName name="LiqAteBimestre">#REF!</definedName>
    <definedName name="LiqNoBim">#REF!</definedName>
    <definedName name="Naturezas">#REF!</definedName>
    <definedName name="nobo1">#REF!</definedName>
    <definedName name="Novo">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revAtu">#REF!</definedName>
    <definedName name="PrevInicial">#REF!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xxx">#REF!,#REF!</definedName>
  </definedNames>
  <calcPr calcId="162913"/>
</workbook>
</file>

<file path=xl/calcChain.xml><?xml version="1.0" encoding="utf-8"?>
<calcChain xmlns="http://schemas.openxmlformats.org/spreadsheetml/2006/main">
  <c r="B31" i="67" l="1"/>
  <c r="C31" i="67"/>
  <c r="D31" i="67"/>
  <c r="E31" i="67"/>
  <c r="F31" i="67"/>
  <c r="G31" i="67"/>
  <c r="H31" i="67"/>
  <c r="I31" i="67"/>
  <c r="J31" i="67"/>
  <c r="K31" i="67"/>
  <c r="L31" i="67"/>
  <c r="M31" i="67"/>
  <c r="O20" i="67"/>
  <c r="O18" i="67" s="1"/>
  <c r="O33" i="67" s="1"/>
  <c r="N32" i="67"/>
  <c r="N30" i="67"/>
  <c r="N29" i="67"/>
  <c r="N28" i="67"/>
  <c r="N24" i="67"/>
  <c r="N23" i="67"/>
  <c r="N21" i="67"/>
  <c r="N20" i="67"/>
  <c r="C19" i="67"/>
  <c r="J19" i="67"/>
  <c r="K19" i="67"/>
  <c r="E19" i="67"/>
  <c r="G19" i="67"/>
  <c r="H19" i="67"/>
  <c r="L19" i="67"/>
  <c r="M19" i="67"/>
  <c r="F39" i="67"/>
  <c r="F41" i="67" s="1"/>
  <c r="F42" i="67" s="1"/>
  <c r="F19" i="67"/>
  <c r="B19" i="67"/>
  <c r="C22" i="67"/>
  <c r="C27" i="67" s="1"/>
  <c r="D22" i="67"/>
  <c r="D27" i="67" s="1"/>
  <c r="E22" i="67"/>
  <c r="E27" i="67" s="1"/>
  <c r="F22" i="67"/>
  <c r="F27" i="67" s="1"/>
  <c r="G22" i="67"/>
  <c r="H22" i="67"/>
  <c r="H27" i="67" s="1"/>
  <c r="I22" i="67"/>
  <c r="I27" i="67" s="1"/>
  <c r="J22" i="67"/>
  <c r="K22" i="67"/>
  <c r="K27" i="67" s="1"/>
  <c r="L22" i="67"/>
  <c r="L27" i="67" s="1"/>
  <c r="M22" i="67"/>
  <c r="M27" i="67" s="1"/>
  <c r="B22" i="67"/>
  <c r="G27" i="67"/>
  <c r="B27" i="67" l="1"/>
  <c r="F18" i="67"/>
  <c r="F33" i="67" s="1"/>
  <c r="N31" i="67"/>
  <c r="J27" i="67"/>
  <c r="N27" i="67" s="1"/>
  <c r="C18" i="67"/>
  <c r="C33" i="67" s="1"/>
  <c r="H18" i="67"/>
  <c r="G18" i="67"/>
  <c r="G33" i="67" s="1"/>
  <c r="E18" i="67"/>
  <c r="E33" i="67" s="1"/>
  <c r="H33" i="67"/>
  <c r="M18" i="67"/>
  <c r="M33" i="67" s="1"/>
  <c r="N22" i="67"/>
  <c r="K18" i="67"/>
  <c r="K33" i="67" s="1"/>
  <c r="J18" i="67"/>
  <c r="L18" i="67"/>
  <c r="L33" i="67" s="1"/>
  <c r="D19" i="67"/>
  <c r="D18" i="67" s="1"/>
  <c r="D33" i="67" s="1"/>
  <c r="I19" i="67"/>
  <c r="I18" i="67" s="1"/>
  <c r="I33" i="67" s="1"/>
  <c r="B18" i="67"/>
  <c r="B33" i="67" s="1"/>
  <c r="F43" i="67"/>
  <c r="J33" i="67" l="1"/>
  <c r="N18" i="67"/>
  <c r="N33" i="67" s="1"/>
  <c r="N19" i="67"/>
  <c r="F40" i="67" l="1"/>
  <c r="M40" i="67" s="1"/>
</calcChain>
</file>

<file path=xl/sharedStrings.xml><?xml version="1.0" encoding="utf-8"?>
<sst xmlns="http://schemas.openxmlformats.org/spreadsheetml/2006/main" count="74" uniqueCount="72">
  <si>
    <t>RELATÓRIO DE GESTÃO FISCAL</t>
  </si>
  <si>
    <t>VALOR</t>
  </si>
  <si>
    <t>ORÇAMENTOS FISCAL E DA SEGURIDADE SOCIAL</t>
  </si>
  <si>
    <t xml:space="preserve">DEMONSTRATIVO DA DESPESA COM PESSOAL 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</si>
  <si>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</si>
  <si>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</si>
  <si>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</si>
  <si>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</si>
  <si>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</si>
  <si>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RECEITA CORRENTE LÍQUIDA - RCL (IV)</t>
  </si>
  <si>
    <t>DESPESAS EXECUTADAS</t>
  </si>
  <si>
    <t>LIQUIDADAS</t>
  </si>
  <si>
    <t>INSCRITAS EM</t>
  </si>
  <si>
    <t xml:space="preserve"> RESTOS A PAGAR</t>
  </si>
  <si>
    <t xml:space="preserve">NÃO </t>
  </si>
  <si>
    <t>(a)</t>
  </si>
  <si>
    <t>(b)</t>
  </si>
  <si>
    <t>DESPESA LÍQUIDA COM PESSOAL (III) = (I - II)</t>
  </si>
  <si>
    <t>APURAÇÃO DO CUMPRIMENTO DO LIMITE LEGAL</t>
  </si>
  <si>
    <t>TOTAL</t>
  </si>
  <si>
    <t xml:space="preserve"> RGF - ANEXO 1 (LRF, art. 55, inciso I, alínea "a")</t>
  </si>
  <si>
    <t xml:space="preserve">    Pessoal Ativo</t>
  </si>
  <si>
    <t xml:space="preserve">    Pessoal Inativo e Pensionistas</t>
  </si>
  <si>
    <t>(ÚLTIMOS</t>
  </si>
  <si>
    <t>12 MESES)</t>
  </si>
  <si>
    <t xml:space="preserve">DESPESAS NÃO COMPUTADAS (II) (§ 1º do art. 19 da LRF) </t>
  </si>
  <si>
    <t>% SOBRE A RCL AJUSTADA</t>
  </si>
  <si>
    <t>-</t>
  </si>
  <si>
    <t xml:space="preserve">      Obrigações Patronais</t>
  </si>
  <si>
    <t xml:space="preserve">      Vencimentos, Vantagens e Outras Despesas Variáveis</t>
  </si>
  <si>
    <t xml:space="preserve">      Pensões</t>
  </si>
  <si>
    <t xml:space="preserve">      Aposentadorias, Reserva e Reformas</t>
  </si>
  <si>
    <t>ESTADO DE RONDÔNIA - PODER LEGISLATIVO</t>
  </si>
  <si>
    <t>TRIBUNAL DE CONTAS DO ESTADO</t>
  </si>
  <si>
    <t xml:space="preserve">(-) Transferências obrigatórias da União relativas às emendas de bancada (art. 166, § 16 da CF) (VI)  </t>
  </si>
  <si>
    <t>RECEITA CORRENTE LÍQUIDA AJUSTADA PARA CÁLCULO DOS LIMITES DA DESPESA COM PESSOAL (VII) = (IV - V - VI)</t>
  </si>
  <si>
    <t>DESPESA TOTAL COM PESSOAL - DTP (VIII) = (III a + III b)</t>
  </si>
  <si>
    <t xml:space="preserve">LIMITE MÁXIMO (IX) (incisos I, II e III, art. 20 da LRF) </t>
  </si>
  <si>
    <t xml:space="preserve">LIMITE PRUDENCIAL (X) = (0,95 x IX) (parágrafo único do art. 22 da LRF) </t>
  </si>
  <si>
    <t xml:space="preserve">LIMITE DE ALERTA (XI) = (0,90 x IX) (inciso II do §1º do art. 59 da LRF) </t>
  </si>
  <si>
    <t xml:space="preserve">
MAIO 
2020
</t>
  </si>
  <si>
    <t xml:space="preserve">
JUNHO 
2020
</t>
  </si>
  <si>
    <t>JULHO 
2020</t>
  </si>
  <si>
    <t>AGOSTO 
2020</t>
  </si>
  <si>
    <t xml:space="preserve">
SETEMBRO
2020
</t>
  </si>
  <si>
    <t xml:space="preserve">
OUTUBRO 
2020
</t>
  </si>
  <si>
    <t>NOVEMBRO 
2020</t>
  </si>
  <si>
    <t>DEZEMBRO 
2020</t>
  </si>
  <si>
    <t>FONTE: Dados do sistema e-cidade.</t>
  </si>
  <si>
    <r>
      <t xml:space="preserve"> PROCESSADOS</t>
    </r>
    <r>
      <rPr>
        <b/>
        <vertAlign val="superscript"/>
        <sz val="7"/>
        <rFont val="Times New Roman"/>
        <family val="1"/>
      </rPr>
      <t>1</t>
    </r>
  </si>
  <si>
    <t xml:space="preserve">    Outras Despesas de Pessoal Decorrentes de Contratos de Terceirização ou de Contratação de Forma Indireta (§ 1º do art. 18 da LRF)</t>
  </si>
  <si>
    <t xml:space="preserve">    Despesa com Pessoal não Executada Orçamentariamente </t>
  </si>
  <si>
    <t>Decorrentes de Decisão Judicial de Período Anterior ao da Apuração</t>
  </si>
  <si>
    <t>Despesas de Exercícios Anteriores de Período Anterior ao da Apuração</t>
  </si>
  <si>
    <t xml:space="preserve">(-) Transferências obrigatórias da União relativas às emendas individuais (art. 166-A, § 1º, da CF) (V) </t>
  </si>
  <si>
    <t>MAIO DE 2020 A ABRIL DE 2021</t>
  </si>
  <si>
    <t xml:space="preserve">
JANEIRO 
2021
</t>
  </si>
  <si>
    <t xml:space="preserve">
FEVEREIRO 2021
</t>
  </si>
  <si>
    <t>MARÇO 
2021</t>
  </si>
  <si>
    <t>ABRIL 
2021</t>
  </si>
  <si>
    <t>Verbas Indenizatórias (Lic. Prêmio Ind., Férias Indenizadas)</t>
  </si>
  <si>
    <t>NOTAS EXPLICATIVAS:</t>
  </si>
  <si>
    <r>
      <t xml:space="preserve">1. Durante o exercício, somente as despesas liquidadas são consideradas executadas. No encerramento do exercício, as despesas não liquidadas, inscritas em restos  a  pagar não processados, são também consideradas executadas.  Dessa forma, para maior transparência, as despesas executadas estão segregadas em:    
a)  Despesas liquidadas, consideradas aquelas em que houve a entrega do material ou serviço, nos termos do art. 63 da Lei 4.320/64;     
b)  Despesas empenhadas mas não liquidadas, inscritas em Restos  a  Pagar não processados, consideradas liquidadas no encerramento do exercício, por força inciso II do art. 35 da Lei 4.320/64.      
2. O Relatório foi elaborado utilizando os dados do sistema e-cidade referente ao período de maio de 2020 a abril de 2021.              
3. Nos termos dispostos na Lei Complementar nº 101/2001 (artigos 18 e 19, § 1º, inciso VI) estão excetuadas do cômputo de despesa com pessoal as verbas de caráter indenizatório e com inativos (nestas consideradas  as custeada por recursos provenientes </t>
    </r>
    <r>
      <rPr>
        <i/>
        <sz val="8"/>
        <rFont val="Times New Roman"/>
        <family val="1"/>
      </rPr>
      <t>da arrecadação de contribuições dos segurados</t>
    </r>
    <r>
      <rPr>
        <sz val="8"/>
        <rFont val="Times New Roman"/>
        <family val="1"/>
      </rPr>
      <t>, em conformidade com o disposto na alínea “a”, inciso VI, § 1º do artigo 19, da LRF).
3.1. O Estado de Rondônia dispõe de Regime Próprio de Previdência Social dos Servidores Públicos Civis e Militares, Ativos e Inativos e dos Pensionistas, com Fundo específico de natureza contábil, criado pela Lei Complementar Estadual nº 228/00, cuja regularidade está atestada pelo Ministério da Previdência e Assistência Social como em conformidade aos termos da Lei Federal nº 9.717/98.
3.2. Conforme Parecer Prévio Nº 107/2001 TCE-RO</t>
    </r>
    <r>
      <rPr>
        <i/>
        <sz val="8"/>
        <rFont val="Times New Roman"/>
        <family val="1"/>
      </rPr>
      <t xml:space="preserve"> os gastos com inativos e pensionistas dos Poderes e Órgãos do Estado custeados com recursos vinculados ao IPERON devem ser excluídos dos limites do artigo 20 da LRF</t>
    </r>
    <r>
      <rPr>
        <sz val="8"/>
        <rFont val="Times New Roman"/>
        <family val="1"/>
      </rPr>
      <t xml:space="preserve">. As verbas relativas aos auxílios saúde, alimentação, transporte e auxílios creche e escola, quando devidos, são de natureza indenizatória, assim como as que decorrem de licença-prêmio não gozadas por necessidade de serviço (Súmula nº 136/STJ – </t>
    </r>
    <r>
      <rPr>
        <i/>
        <sz val="8"/>
        <rFont val="Times New Roman"/>
        <family val="1"/>
      </rPr>
      <t xml:space="preserve">“O pagamento de licença-prêmio não gozada por necessidade de serviço não está sujeito ao imposto de renda”).         </t>
    </r>
    <r>
      <rPr>
        <sz val="8"/>
        <rFont val="Times New Roman"/>
        <family val="1"/>
      </rPr>
      <t xml:space="preserve">
4. Nos termos do Parecer Prévio PPL-TC 00049/20 (Processo PCe n. 00641/20-TCE-RO), </t>
    </r>
    <r>
      <rPr>
        <i/>
        <sz val="8"/>
        <rFont val="Times New Roman"/>
        <family val="1"/>
      </rPr>
      <t>(i) o  adicional  de  férias  deve,  como  regra,  em  razão  de  agregar-se  habitualmente  à remuneração do agente público, ser computado como despesa com pessoal, nos termos do art. 18 da LC nº 101/00, excetuando-se de tal cômputo apenas os casos de indenização de férias não gozadas, na hipótese de  inviabilidade  de  usufruto  pelo  beneficiário,  por  razões  de  interesse  público  devidamente  declaradas  e fundamentadas pela Administração; (ii) o montante correspondente ao imposto de renda retido na fonte dos servidores públicos deve ser incluído em despesa total com pessoal. Art. 18, LRF.</t>
    </r>
    <r>
      <rPr>
        <sz val="8"/>
        <rFont val="Times New Roman"/>
        <family val="1"/>
      </rPr>
      <t xml:space="preserve">
5. O montante de R$ 13.055,03 inscrito em </t>
    </r>
    <r>
      <rPr>
        <i/>
        <sz val="8"/>
        <rFont val="Times New Roman"/>
        <family val="1"/>
      </rPr>
      <t>Restos a Pagar Não Processados</t>
    </r>
    <r>
      <rPr>
        <sz val="8"/>
        <rFont val="Times New Roman"/>
        <family val="1"/>
      </rPr>
      <t xml:space="preserve"> é composto por R$ 2.693,62 (dois mil, seiscentos e noventa e três reais e sessenta e dois centavos), referentes ao ressarcimento de despesa com pessoal cedido pela União Federal e R$ 10.361,41 (dez mil, trezentos e sessenta e um reais e quarenta e um centavos), referentes ao ressarcimento de despesa com pessoal cedido pelo Ministério Público Estadual/MPE-RO. Tais valores foram totalmente pagos no primeiro quadrimestre de 2021. 
6. De acordo com o Manual de Demonstrativos Fiscais da Secretaria do Tesouro nacional (11ªedição, válido para 2021),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
</t>
    </r>
  </si>
  <si>
    <t>Joanilce da Silva Bandeira de Oliveira</t>
  </si>
  <si>
    <t>Paulo Curi Neto</t>
  </si>
  <si>
    <t>Secretaria Geral de Administração</t>
  </si>
  <si>
    <t>Conselheiro Presidente</t>
  </si>
  <si>
    <t>Matrícula 990625</t>
  </si>
  <si>
    <t>Matrícula 450</t>
  </si>
  <si>
    <t xml:space="preserve"> Rubens da Silva Miranda</t>
  </si>
  <si>
    <t>Matrícula 274</t>
  </si>
  <si>
    <t>Controlador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</si>
</sst>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 &quot;#,##0.00_);[Red]\(&quot;R$ &quot;#,##0.00\)"/>
    <numFmt numFmtId="165" formatCode="#,##0.00_ ;\-#,##0.00\ "/>
  </numFmts>
  <fonts count="9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vertAlign val="superscript"/>
      <sz val="7"/>
      <name val="Times New Roman"/>
      <family val="1"/>
    </font>
    <font>
      <i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8">
    <xf numFmtId="0" fontId="0" fillId="0" borderId="0" xfId="0"/>
    <xf numFmtId="4" fontId="2" fillId="0" borderId="11" xfId="1" applyNumberFormat="1" applyFont="1" applyFill="1" applyBorder="1" applyAlignment="1"/>
    <xf numFmtId="4" fontId="2" fillId="0" borderId="10" xfId="1" applyNumberFormat="1" applyFont="1" applyFill="1" applyBorder="1" applyAlignment="1"/>
    <xf numFmtId="4" fontId="2" fillId="0" borderId="1" xfId="1" applyNumberFormat="1" applyFont="1" applyFill="1" applyBorder="1" applyAlignment="1"/>
    <xf numFmtId="0" fontId="3" fillId="0" borderId="0" xfId="1"/>
    <xf numFmtId="0" fontId="6" fillId="0" borderId="0" xfId="1" applyFont="1"/>
    <xf numFmtId="0" fontId="2" fillId="0" borderId="0" xfId="1" applyFont="1"/>
    <xf numFmtId="0" fontId="1" fillId="0" borderId="0" xfId="1" applyFont="1"/>
    <xf numFmtId="164" fontId="2" fillId="0" borderId="0" xfId="1" applyNumberFormat="1" applyFont="1" applyAlignment="1">
      <alignment horizontal="right"/>
    </xf>
    <xf numFmtId="0" fontId="1" fillId="3" borderId="12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center"/>
    </xf>
    <xf numFmtId="49" fontId="4" fillId="3" borderId="9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49" fontId="4" fillId="3" borderId="10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 vertical="top" wrapText="1"/>
    </xf>
    <xf numFmtId="0" fontId="1" fillId="3" borderId="7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top" wrapText="1"/>
    </xf>
    <xf numFmtId="0" fontId="4" fillId="3" borderId="14" xfId="1" applyFont="1" applyFill="1" applyBorder="1" applyAlignment="1">
      <alignment horizontal="center" vertical="top" wrapText="1"/>
    </xf>
    <xf numFmtId="0" fontId="2" fillId="0" borderId="1" xfId="1" applyFont="1" applyBorder="1"/>
    <xf numFmtId="0" fontId="2" fillId="0" borderId="1" xfId="1" applyFont="1" applyBorder="1" applyAlignment="1">
      <alignment horizontal="left"/>
    </xf>
    <xf numFmtId="4" fontId="2" fillId="0" borderId="10" xfId="1" applyNumberFormat="1" applyFont="1" applyBorder="1"/>
    <xf numFmtId="4" fontId="2" fillId="0" borderId="0" xfId="1" applyNumberFormat="1" applyFont="1"/>
    <xf numFmtId="4" fontId="2" fillId="0" borderId="1" xfId="1" applyNumberFormat="1" applyFont="1" applyBorder="1"/>
    <xf numFmtId="0" fontId="2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indent="1"/>
    </xf>
    <xf numFmtId="4" fontId="2" fillId="0" borderId="11" xfId="1" applyNumberFormat="1" applyFont="1" applyBorder="1"/>
    <xf numFmtId="4" fontId="2" fillId="0" borderId="7" xfId="1" applyNumberFormat="1" applyFont="1" applyBorder="1"/>
    <xf numFmtId="0" fontId="2" fillId="3" borderId="15" xfId="1" applyFont="1" applyFill="1" applyBorder="1"/>
    <xf numFmtId="0" fontId="2" fillId="0" borderId="7" xfId="1" applyFont="1" applyBorder="1"/>
    <xf numFmtId="0" fontId="2" fillId="0" borderId="8" xfId="1" applyFont="1" applyBorder="1"/>
    <xf numFmtId="0" fontId="2" fillId="0" borderId="4" xfId="1" applyFont="1" applyBorder="1"/>
    <xf numFmtId="0" fontId="1" fillId="0" borderId="5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49" fontId="2" fillId="0" borderId="4" xfId="1" applyNumberFormat="1" applyFont="1" applyBorder="1"/>
    <xf numFmtId="0" fontId="2" fillId="3" borderId="4" xfId="1" applyFont="1" applyFill="1" applyBorder="1"/>
    <xf numFmtId="0" fontId="1" fillId="3" borderId="5" xfId="1" applyFont="1" applyFill="1" applyBorder="1" applyAlignment="1">
      <alignment horizontal="center"/>
    </xf>
    <xf numFmtId="0" fontId="2" fillId="0" borderId="5" xfId="1" applyFont="1" applyBorder="1"/>
    <xf numFmtId="0" fontId="2" fillId="0" borderId="3" xfId="1" applyFont="1" applyBorder="1"/>
    <xf numFmtId="4" fontId="1" fillId="0" borderId="9" xfId="1" applyNumberFormat="1" applyFont="1" applyBorder="1"/>
    <xf numFmtId="4" fontId="1" fillId="0" borderId="10" xfId="1" applyNumberFormat="1" applyFont="1" applyBorder="1"/>
    <xf numFmtId="4" fontId="1" fillId="3" borderId="6" xfId="1" applyNumberFormat="1" applyFont="1" applyFill="1" applyBorder="1"/>
    <xf numFmtId="0" fontId="2" fillId="0" borderId="0" xfId="1" applyFont="1" applyBorder="1"/>
    <xf numFmtId="0" fontId="2" fillId="0" borderId="0" xfId="1" applyFont="1" applyAlignment="1">
      <alignment horizontal="left" wrapText="1"/>
    </xf>
    <xf numFmtId="4" fontId="2" fillId="2" borderId="10" xfId="1" applyNumberFormat="1" applyFont="1" applyFill="1" applyBorder="1"/>
    <xf numFmtId="4" fontId="1" fillId="3" borderId="15" xfId="1" applyNumberFormat="1" applyFont="1" applyFill="1" applyBorder="1"/>
    <xf numFmtId="0" fontId="2" fillId="0" borderId="0" xfId="1" applyFont="1" applyAlignment="1">
      <alignment horizontal="center" wrapText="1"/>
    </xf>
    <xf numFmtId="49" fontId="2" fillId="0" borderId="0" xfId="1" applyNumberFormat="1" applyFont="1" applyAlignment="1">
      <alignment horizontal="justify" vertical="justify" wrapText="1"/>
    </xf>
    <xf numFmtId="4" fontId="1" fillId="0" borderId="4" xfId="1" applyNumberFormat="1" applyFont="1" applyBorder="1" applyAlignment="1">
      <alignment horizontal="center"/>
    </xf>
    <xf numFmtId="4" fontId="1" fillId="0" borderId="5" xfId="1" applyNumberFormat="1" applyFont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65" fontId="1" fillId="3" borderId="4" xfId="2" applyNumberFormat="1" applyFont="1" applyFill="1" applyBorder="1" applyAlignment="1">
      <alignment horizontal="center" vertical="center"/>
    </xf>
    <xf numFmtId="165" fontId="1" fillId="3" borderId="5" xfId="2" applyNumberFormat="1" applyFont="1" applyFill="1" applyBorder="1" applyAlignment="1">
      <alignment horizontal="center" vertical="center"/>
    </xf>
    <xf numFmtId="165" fontId="1" fillId="3" borderId="6" xfId="2" applyNumberFormat="1" applyFont="1" applyFill="1" applyBorder="1" applyAlignment="1">
      <alignment horizontal="center" vertical="center"/>
    </xf>
    <xf numFmtId="165" fontId="1" fillId="0" borderId="4" xfId="2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>
      <alignment horizontal="center" vertical="center"/>
    </xf>
    <xf numFmtId="165" fontId="1" fillId="0" borderId="6" xfId="2" applyNumberFormat="1" applyFont="1" applyFill="1" applyBorder="1" applyAlignment="1">
      <alignment horizontal="center" vertical="center"/>
    </xf>
    <xf numFmtId="165" fontId="1" fillId="2" borderId="4" xfId="2" applyNumberFormat="1" applyFont="1" applyFill="1" applyBorder="1" applyAlignment="1">
      <alignment horizontal="center" vertical="center"/>
    </xf>
    <xf numFmtId="165" fontId="1" fillId="2" borderId="5" xfId="2" applyNumberFormat="1" applyFont="1" applyFill="1" applyBorder="1" applyAlignment="1">
      <alignment horizontal="center" vertical="center"/>
    </xf>
    <xf numFmtId="165" fontId="1" fillId="2" borderId="6" xfId="2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6" xfId="1" applyFont="1" applyBorder="1" applyAlignment="1"/>
    <xf numFmtId="49" fontId="4" fillId="3" borderId="9" xfId="1" applyNumberFormat="1" applyFont="1" applyFill="1" applyBorder="1" applyAlignment="1">
      <alignment horizontal="center" vertical="center" wrapText="1"/>
    </xf>
    <xf numFmtId="49" fontId="4" fillId="3" borderId="10" xfId="1" applyNumberFormat="1" applyFont="1" applyFill="1" applyBorder="1" applyAlignment="1">
      <alignment horizontal="center" vertical="center" wrapText="1"/>
    </xf>
    <xf numFmtId="49" fontId="4" fillId="3" borderId="1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2" fontId="2" fillId="0" borderId="5" xfId="1" applyNumberFormat="1" applyFont="1" applyFill="1" applyBorder="1" applyAlignment="1">
      <alignment horizontal="center" vertical="center"/>
    </xf>
    <xf numFmtId="2" fontId="2" fillId="0" borderId="6" xfId="1" applyNumberFormat="1" applyFont="1" applyFill="1" applyBorder="1" applyAlignment="1">
      <alignment horizontal="center" vertical="center"/>
    </xf>
    <xf numFmtId="2" fontId="1" fillId="3" borderId="4" xfId="1" applyNumberFormat="1" applyFont="1" applyFill="1" applyBorder="1" applyAlignment="1">
      <alignment horizontal="center" vertical="center"/>
    </xf>
    <xf numFmtId="2" fontId="1" fillId="3" borderId="5" xfId="1" applyNumberFormat="1" applyFont="1" applyFill="1" applyBorder="1" applyAlignment="1">
      <alignment horizontal="center" vertical="center"/>
    </xf>
    <xf numFmtId="2" fontId="1" fillId="3" borderId="6" xfId="1" applyNumberFormat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NumberFormat="1" applyFont="1" applyFill="1" applyAlignment="1">
      <alignment horizontal="center" vertical="center"/>
    </xf>
    <xf numFmtId="0" fontId="3" fillId="0" borderId="0" xfId="1" applyAlignment="1">
      <alignment horizontal="center"/>
    </xf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1866900</xdr:colOff>
      <xdr:row>1</xdr:row>
      <xdr:rowOff>0</xdr:rowOff>
    </xdr:from>
    <xdr:to>
      <xdr:col>0</xdr:col>
      <xdr:colOff>2655205</xdr:colOff>
      <xdr:row>8</xdr:row>
      <xdr:rowOff>33176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900" y="200025"/>
          <a:ext cx="788305" cy="1033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topLeftCell="B26" zoomScale="112" zoomScaleNormal="112" workbookViewId="0">
      <selection activeCell="P32" sqref="P32"/>
    </sheetView>
  </sheetViews>
  <sheetFormatPr defaultColWidth="9.140625" defaultRowHeight="12.75" x14ac:dyDescent="0.2"/>
  <cols>
    <col min="1" max="1" width="67.42578125" style="4" customWidth="1"/>
    <col min="2" max="2" width="10.28515625" style="4" customWidth="1"/>
    <col min="3" max="3" width="10.7109375" style="4" customWidth="1"/>
    <col min="4" max="8" width="10.28515625" style="4" customWidth="1"/>
    <col min="9" max="9" width="11.140625" style="4" customWidth="1"/>
    <col min="10" max="13" width="10.28515625" style="4" customWidth="1"/>
    <col min="14" max="14" width="10.85546875" style="4" bestFit="1" customWidth="1"/>
    <col min="15" max="15" width="15" style="4" customWidth="1"/>
    <col min="16" max="16384" width="9.140625" style="4"/>
  </cols>
  <sheetData>
    <row r="1" spans="1:15" ht="15.75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1.25" customHeight="1" x14ac:dyDescent="0.2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1.25" customHeight="1" x14ac:dyDescent="0.2">
      <c r="A3" s="95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1.25" customHeight="1" x14ac:dyDescent="0.2">
      <c r="A4" s="95" t="s">
        <v>33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11.25" customHeight="1" x14ac:dyDescent="0.2">
      <c r="A5" s="95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1.25" customHeight="1" x14ac:dyDescent="0.2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1.25" customHeight="1" x14ac:dyDescent="0.2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</row>
    <row r="8" spans="1:15" ht="11.25" customHeight="1" x14ac:dyDescent="0.2">
      <c r="A8" s="95" t="s">
        <v>55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</row>
    <row r="9" spans="1:15" ht="11.2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1.25" customHeight="1" x14ac:dyDescent="0.2">
      <c r="A10" s="6" t="s">
        <v>20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">
        <v>1</v>
      </c>
    </row>
    <row r="11" spans="1:15" ht="11.25" customHeight="1" x14ac:dyDescent="0.2">
      <c r="A11" s="9"/>
      <c r="B11" s="86" t="s">
        <v>10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</row>
    <row r="12" spans="1:15" ht="11.25" customHeight="1" x14ac:dyDescent="0.2">
      <c r="A12" s="10"/>
      <c r="B12" s="89" t="s">
        <v>5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</row>
    <row r="13" spans="1:15" ht="11.25" customHeight="1" x14ac:dyDescent="0.2">
      <c r="A13" s="10" t="s">
        <v>4</v>
      </c>
      <c r="B13" s="92" t="s">
        <v>11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11" t="s">
        <v>12</v>
      </c>
    </row>
    <row r="14" spans="1:15" ht="11.25" customHeight="1" x14ac:dyDescent="0.2">
      <c r="A14" s="10"/>
      <c r="B14" s="70" t="s">
        <v>40</v>
      </c>
      <c r="C14" s="70" t="s">
        <v>41</v>
      </c>
      <c r="D14" s="70" t="s">
        <v>42</v>
      </c>
      <c r="E14" s="70" t="s">
        <v>43</v>
      </c>
      <c r="F14" s="70" t="s">
        <v>44</v>
      </c>
      <c r="G14" s="70" t="s">
        <v>45</v>
      </c>
      <c r="H14" s="70" t="s">
        <v>46</v>
      </c>
      <c r="I14" s="70" t="s">
        <v>47</v>
      </c>
      <c r="J14" s="70" t="s">
        <v>56</v>
      </c>
      <c r="K14" s="70" t="s">
        <v>57</v>
      </c>
      <c r="L14" s="70" t="s">
        <v>58</v>
      </c>
      <c r="M14" s="70" t="s">
        <v>59</v>
      </c>
      <c r="N14" s="12" t="s">
        <v>19</v>
      </c>
      <c r="O14" s="13" t="s">
        <v>13</v>
      </c>
    </row>
    <row r="15" spans="1:15" ht="11.25" customHeight="1" x14ac:dyDescent="0.2">
      <c r="A15" s="1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14" t="s">
        <v>23</v>
      </c>
      <c r="O15" s="13" t="s">
        <v>14</v>
      </c>
    </row>
    <row r="16" spans="1:15" ht="11.25" customHeight="1" x14ac:dyDescent="0.2">
      <c r="A16" s="1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14" t="s">
        <v>24</v>
      </c>
      <c r="O16" s="15" t="s">
        <v>49</v>
      </c>
    </row>
    <row r="17" spans="1:15" ht="11.25" customHeight="1" x14ac:dyDescent="0.2">
      <c r="A17" s="16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17" t="s">
        <v>15</v>
      </c>
      <c r="O17" s="18" t="s">
        <v>16</v>
      </c>
    </row>
    <row r="18" spans="1:15" ht="11.25" customHeight="1" x14ac:dyDescent="0.2">
      <c r="A18" s="19" t="s">
        <v>6</v>
      </c>
      <c r="B18" s="40">
        <f>B19+B22</f>
        <v>7289940.5099999998</v>
      </c>
      <c r="C18" s="40">
        <f t="shared" ref="C18:M18" si="0">C19+C22</f>
        <v>10189294.640000001</v>
      </c>
      <c r="D18" s="40">
        <f t="shared" si="0"/>
        <v>7136079.96</v>
      </c>
      <c r="E18" s="40">
        <f t="shared" si="0"/>
        <v>7102913.5600000005</v>
      </c>
      <c r="F18" s="40">
        <f t="shared" si="0"/>
        <v>7150312.9199999999</v>
      </c>
      <c r="G18" s="40">
        <f t="shared" si="0"/>
        <v>7244331.0999999996</v>
      </c>
      <c r="H18" s="40">
        <f t="shared" si="0"/>
        <v>8061460.1799999997</v>
      </c>
      <c r="I18" s="40">
        <f t="shared" si="0"/>
        <v>13187323.529999999</v>
      </c>
      <c r="J18" s="40">
        <f t="shared" si="0"/>
        <v>7995632.0900000008</v>
      </c>
      <c r="K18" s="40">
        <f t="shared" si="0"/>
        <v>7687830.54</v>
      </c>
      <c r="L18" s="40">
        <f t="shared" si="0"/>
        <v>7567642.8499999996</v>
      </c>
      <c r="M18" s="40">
        <f t="shared" si="0"/>
        <v>7858650.2000000002</v>
      </c>
      <c r="N18" s="40">
        <f t="shared" ref="N18:N24" si="1">SUM(B18:M18)</f>
        <v>98471412.080000013</v>
      </c>
      <c r="O18" s="40">
        <f>O20</f>
        <v>13055.029999999999</v>
      </c>
    </row>
    <row r="19" spans="1:15" ht="11.25" customHeight="1" x14ac:dyDescent="0.2">
      <c r="A19" s="20" t="s">
        <v>21</v>
      </c>
      <c r="B19" s="21">
        <f>B20+B21</f>
        <v>5539941.8799999999</v>
      </c>
      <c r="C19" s="21">
        <f t="shared" ref="C19:M19" si="2">C20+C21</f>
        <v>7571586.0900000008</v>
      </c>
      <c r="D19" s="21">
        <f t="shared" si="2"/>
        <v>5380522.8700000001</v>
      </c>
      <c r="E19" s="21">
        <f t="shared" si="2"/>
        <v>5346640.08</v>
      </c>
      <c r="F19" s="21">
        <f t="shared" si="2"/>
        <v>5394039.4400000004</v>
      </c>
      <c r="G19" s="21">
        <f t="shared" si="2"/>
        <v>5488057.6199999992</v>
      </c>
      <c r="H19" s="21">
        <f t="shared" si="2"/>
        <v>6305186.7000000002</v>
      </c>
      <c r="I19" s="21">
        <f t="shared" si="2"/>
        <v>10506231.639999999</v>
      </c>
      <c r="J19" s="21">
        <f t="shared" si="2"/>
        <v>6232699.6400000006</v>
      </c>
      <c r="K19" s="21">
        <f t="shared" si="2"/>
        <v>5924898.0899999999</v>
      </c>
      <c r="L19" s="21">
        <f t="shared" si="2"/>
        <v>5804710.3999999994</v>
      </c>
      <c r="M19" s="21">
        <f t="shared" si="2"/>
        <v>6095717.75</v>
      </c>
      <c r="N19" s="21">
        <f t="shared" si="1"/>
        <v>75590232.200000018</v>
      </c>
      <c r="O19" s="21"/>
    </row>
    <row r="20" spans="1:15" ht="11.25" customHeight="1" x14ac:dyDescent="0.2">
      <c r="A20" s="20" t="s">
        <v>29</v>
      </c>
      <c r="B20" s="3">
        <v>4913185.88</v>
      </c>
      <c r="C20" s="3">
        <v>6951661.9800000004</v>
      </c>
      <c r="D20" s="3">
        <v>4756230.99</v>
      </c>
      <c r="E20" s="3">
        <v>4724492.6399999997</v>
      </c>
      <c r="F20" s="3">
        <v>4766437.7300000004</v>
      </c>
      <c r="G20" s="3">
        <v>4863049.2699999996</v>
      </c>
      <c r="H20" s="3">
        <v>5675562.0300000003</v>
      </c>
      <c r="I20" s="3">
        <v>9273573.6099999994</v>
      </c>
      <c r="J20" s="23">
        <v>5480057.2300000004</v>
      </c>
      <c r="K20" s="23">
        <v>5177321.38</v>
      </c>
      <c r="L20" s="23">
        <v>5060753.76</v>
      </c>
      <c r="M20" s="23">
        <v>5358956.29</v>
      </c>
      <c r="N20" s="21">
        <f t="shared" si="1"/>
        <v>67001282.789999999</v>
      </c>
      <c r="O20" s="45">
        <f>2693.62+10361.41</f>
        <v>13055.029999999999</v>
      </c>
    </row>
    <row r="21" spans="1:15" ht="11.25" customHeight="1" x14ac:dyDescent="0.2">
      <c r="A21" s="20" t="s">
        <v>28</v>
      </c>
      <c r="B21" s="3">
        <v>626756</v>
      </c>
      <c r="C21" s="3">
        <v>619924.11</v>
      </c>
      <c r="D21" s="3">
        <v>624291.88</v>
      </c>
      <c r="E21" s="3">
        <v>622147.43999999994</v>
      </c>
      <c r="F21" s="3">
        <v>627601.71</v>
      </c>
      <c r="G21" s="3">
        <v>625008.35</v>
      </c>
      <c r="H21" s="3">
        <v>629624.67000000004</v>
      </c>
      <c r="I21" s="3">
        <v>1232658.03</v>
      </c>
      <c r="J21" s="23">
        <v>752642.41</v>
      </c>
      <c r="K21" s="23">
        <v>747576.71</v>
      </c>
      <c r="L21" s="23">
        <v>743956.64</v>
      </c>
      <c r="M21" s="23">
        <v>736761.46</v>
      </c>
      <c r="N21" s="21">
        <f t="shared" si="1"/>
        <v>8588949.4100000001</v>
      </c>
      <c r="O21" s="21"/>
    </row>
    <row r="22" spans="1:15" ht="11.25" customHeight="1" x14ac:dyDescent="0.2">
      <c r="A22" s="20" t="s">
        <v>22</v>
      </c>
      <c r="B22" s="41">
        <f>B23+B24</f>
        <v>1749998.63</v>
      </c>
      <c r="C22" s="41">
        <f t="shared" ref="C22:M22" si="3">C23+C24</f>
        <v>2617708.5499999998</v>
      </c>
      <c r="D22" s="41">
        <f t="shared" si="3"/>
        <v>1755557.0899999999</v>
      </c>
      <c r="E22" s="41">
        <f t="shared" si="3"/>
        <v>1756273.48</v>
      </c>
      <c r="F22" s="41">
        <f t="shared" si="3"/>
        <v>1756273.48</v>
      </c>
      <c r="G22" s="41">
        <f t="shared" si="3"/>
        <v>1756273.48</v>
      </c>
      <c r="H22" s="41">
        <f t="shared" si="3"/>
        <v>1756273.48</v>
      </c>
      <c r="I22" s="41">
        <f t="shared" si="3"/>
        <v>2681091.89</v>
      </c>
      <c r="J22" s="41">
        <f t="shared" si="3"/>
        <v>1762932.45</v>
      </c>
      <c r="K22" s="41">
        <f t="shared" si="3"/>
        <v>1762932.45</v>
      </c>
      <c r="L22" s="41">
        <f t="shared" si="3"/>
        <v>1762932.45</v>
      </c>
      <c r="M22" s="41">
        <f t="shared" si="3"/>
        <v>1762932.45</v>
      </c>
      <c r="N22" s="41">
        <f t="shared" si="1"/>
        <v>22881179.879999999</v>
      </c>
      <c r="O22" s="21"/>
    </row>
    <row r="23" spans="1:15" ht="11.25" customHeight="1" x14ac:dyDescent="0.2">
      <c r="A23" s="20" t="s">
        <v>31</v>
      </c>
      <c r="B23" s="3">
        <v>1571136.46</v>
      </c>
      <c r="C23" s="3">
        <v>2347022.63</v>
      </c>
      <c r="D23" s="3">
        <v>1576694.92</v>
      </c>
      <c r="E23" s="3">
        <v>1577411.31</v>
      </c>
      <c r="F23" s="3">
        <v>1577411.31</v>
      </c>
      <c r="G23" s="3">
        <v>1577411.31</v>
      </c>
      <c r="H23" s="3">
        <v>1577411.31</v>
      </c>
      <c r="I23" s="3">
        <v>2410998.62</v>
      </c>
      <c r="J23" s="23">
        <v>1582734.41</v>
      </c>
      <c r="K23" s="23">
        <v>1582734.41</v>
      </c>
      <c r="L23" s="23">
        <v>1582734.41</v>
      </c>
      <c r="M23" s="23">
        <v>1582734.41</v>
      </c>
      <c r="N23" s="23">
        <f t="shared" si="1"/>
        <v>20546435.510000002</v>
      </c>
      <c r="O23" s="21"/>
    </row>
    <row r="24" spans="1:15" ht="11.25" customHeight="1" x14ac:dyDescent="0.2">
      <c r="A24" s="20" t="s">
        <v>30</v>
      </c>
      <c r="B24" s="3">
        <v>178862.17</v>
      </c>
      <c r="C24" s="3">
        <v>270685.92</v>
      </c>
      <c r="D24" s="3">
        <v>178862.17</v>
      </c>
      <c r="E24" s="3">
        <v>178862.17</v>
      </c>
      <c r="F24" s="3">
        <v>178862.17</v>
      </c>
      <c r="G24" s="3">
        <v>178862.17</v>
      </c>
      <c r="H24" s="3">
        <v>178862.17</v>
      </c>
      <c r="I24" s="3">
        <v>270093.27</v>
      </c>
      <c r="J24" s="23">
        <v>180198.04</v>
      </c>
      <c r="K24" s="23">
        <v>180198.04</v>
      </c>
      <c r="L24" s="23">
        <v>180198.04</v>
      </c>
      <c r="M24" s="23">
        <v>180198.04</v>
      </c>
      <c r="N24" s="23">
        <f t="shared" si="1"/>
        <v>2334744.37</v>
      </c>
      <c r="O24" s="21"/>
    </row>
    <row r="25" spans="1:15" ht="21" customHeight="1" x14ac:dyDescent="0.2">
      <c r="A25" s="24" t="s">
        <v>50</v>
      </c>
      <c r="B25" s="2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1"/>
      <c r="N25" s="23"/>
      <c r="O25" s="21"/>
    </row>
    <row r="26" spans="1:15" ht="11.45" customHeight="1" x14ac:dyDescent="0.2">
      <c r="A26" s="20" t="s">
        <v>51</v>
      </c>
      <c r="B26" s="2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1"/>
      <c r="N26" s="23"/>
      <c r="O26" s="21"/>
    </row>
    <row r="27" spans="1:15" ht="11.25" customHeight="1" x14ac:dyDescent="0.2">
      <c r="A27" s="19" t="s">
        <v>25</v>
      </c>
      <c r="B27" s="41">
        <f>SUM(B28:B32)</f>
        <v>1955381.8299999998</v>
      </c>
      <c r="C27" s="41">
        <f t="shared" ref="C27:M27" si="4">SUM(C28:C32)</f>
        <v>2730041.9</v>
      </c>
      <c r="D27" s="41">
        <f t="shared" si="4"/>
        <v>1859980.91</v>
      </c>
      <c r="E27" s="41">
        <f t="shared" si="4"/>
        <v>1837002.44</v>
      </c>
      <c r="F27" s="41">
        <f t="shared" si="4"/>
        <v>1839586.99</v>
      </c>
      <c r="G27" s="41">
        <f t="shared" si="4"/>
        <v>1899957.19</v>
      </c>
      <c r="H27" s="41">
        <f t="shared" si="4"/>
        <v>2785129.85</v>
      </c>
      <c r="I27" s="41">
        <f t="shared" si="4"/>
        <v>4450276.66</v>
      </c>
      <c r="J27" s="41">
        <f t="shared" si="4"/>
        <v>2281646.2000000002</v>
      </c>
      <c r="K27" s="41">
        <f t="shared" si="4"/>
        <v>1958435.67</v>
      </c>
      <c r="L27" s="41">
        <f t="shared" si="4"/>
        <v>1840009.0699999998</v>
      </c>
      <c r="M27" s="41">
        <f t="shared" si="4"/>
        <v>2097108.8599999999</v>
      </c>
      <c r="N27" s="41">
        <f t="shared" ref="N27:N32" si="5">SUM(B27:M27)</f>
        <v>27534557.57</v>
      </c>
      <c r="O27" s="21"/>
    </row>
    <row r="28" spans="1:15" ht="11.25" customHeight="1" x14ac:dyDescent="0.2">
      <c r="A28" s="25" t="s">
        <v>7</v>
      </c>
      <c r="B28" s="3">
        <v>1985.3</v>
      </c>
      <c r="C28" s="3">
        <v>0</v>
      </c>
      <c r="D28" s="3">
        <v>71901.06</v>
      </c>
      <c r="E28" s="3">
        <v>23187.53</v>
      </c>
      <c r="F28" s="3">
        <v>0</v>
      </c>
      <c r="G28" s="3">
        <v>67.48</v>
      </c>
      <c r="H28" s="3">
        <v>0</v>
      </c>
      <c r="I28" s="3">
        <v>0</v>
      </c>
      <c r="J28" s="23">
        <v>0</v>
      </c>
      <c r="K28" s="23">
        <v>15027.09</v>
      </c>
      <c r="L28" s="23">
        <v>0</v>
      </c>
      <c r="M28" s="23">
        <v>70945.02</v>
      </c>
      <c r="N28" s="23">
        <f t="shared" si="5"/>
        <v>183113.47999999998</v>
      </c>
      <c r="O28" s="21"/>
    </row>
    <row r="29" spans="1:15" ht="11.25" customHeight="1" x14ac:dyDescent="0.2">
      <c r="A29" s="25" t="s">
        <v>52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3">
        <v>0</v>
      </c>
      <c r="K29" s="23">
        <v>0</v>
      </c>
      <c r="L29" s="23">
        <v>0</v>
      </c>
      <c r="M29" s="23">
        <v>0</v>
      </c>
      <c r="N29" s="23">
        <f t="shared" si="5"/>
        <v>0</v>
      </c>
      <c r="O29" s="21"/>
    </row>
    <row r="30" spans="1:15" ht="11.25" customHeight="1" x14ac:dyDescent="0.2">
      <c r="A30" s="25" t="s">
        <v>53</v>
      </c>
      <c r="B30" s="3">
        <v>104715.64</v>
      </c>
      <c r="C30" s="3">
        <v>3677.74</v>
      </c>
      <c r="D30" s="3">
        <v>7144.2</v>
      </c>
      <c r="E30" s="3">
        <v>11324.5</v>
      </c>
      <c r="F30" s="3">
        <v>33821.120000000003</v>
      </c>
      <c r="G30" s="3">
        <v>3582.04</v>
      </c>
      <c r="H30" s="3">
        <v>3112.59</v>
      </c>
      <c r="I30" s="3">
        <v>42090.18</v>
      </c>
      <c r="J30" s="23">
        <v>73520.86</v>
      </c>
      <c r="K30" s="23">
        <v>35250.57</v>
      </c>
      <c r="L30" s="23">
        <v>7601.21</v>
      </c>
      <c r="M30" s="23">
        <v>1291.69</v>
      </c>
      <c r="N30" s="23">
        <f t="shared" si="5"/>
        <v>327132.34000000003</v>
      </c>
      <c r="O30" s="21"/>
    </row>
    <row r="31" spans="1:15" ht="11.25" customHeight="1" x14ac:dyDescent="0.2">
      <c r="A31" s="25" t="s">
        <v>8</v>
      </c>
      <c r="B31" s="2">
        <f t="shared" ref="B31:M31" si="6">B22</f>
        <v>1749998.63</v>
      </c>
      <c r="C31" s="2">
        <f t="shared" si="6"/>
        <v>2617708.5499999998</v>
      </c>
      <c r="D31" s="2">
        <f t="shared" si="6"/>
        <v>1755557.0899999999</v>
      </c>
      <c r="E31" s="2">
        <f t="shared" si="6"/>
        <v>1756273.48</v>
      </c>
      <c r="F31" s="2">
        <f t="shared" si="6"/>
        <v>1756273.48</v>
      </c>
      <c r="G31" s="2">
        <f t="shared" si="6"/>
        <v>1756273.48</v>
      </c>
      <c r="H31" s="2">
        <f t="shared" si="6"/>
        <v>1756273.48</v>
      </c>
      <c r="I31" s="2">
        <f t="shared" si="6"/>
        <v>2681091.89</v>
      </c>
      <c r="J31" s="2">
        <f t="shared" si="6"/>
        <v>1762932.45</v>
      </c>
      <c r="K31" s="2">
        <f t="shared" si="6"/>
        <v>1762932.45</v>
      </c>
      <c r="L31" s="2">
        <f t="shared" si="6"/>
        <v>1762932.45</v>
      </c>
      <c r="M31" s="2">
        <f t="shared" si="6"/>
        <v>1762932.45</v>
      </c>
      <c r="N31" s="27">
        <f t="shared" si="5"/>
        <v>22881179.879999999</v>
      </c>
      <c r="O31" s="26"/>
    </row>
    <row r="32" spans="1:15" ht="11.25" customHeight="1" x14ac:dyDescent="0.2">
      <c r="A32" s="25" t="s">
        <v>60</v>
      </c>
      <c r="B32" s="1">
        <v>98682.26</v>
      </c>
      <c r="C32" s="1">
        <v>108655.61</v>
      </c>
      <c r="D32" s="1">
        <v>25378.560000000001</v>
      </c>
      <c r="E32" s="1">
        <v>46216.93</v>
      </c>
      <c r="F32" s="1">
        <v>49492.39</v>
      </c>
      <c r="G32" s="1">
        <v>140034.19</v>
      </c>
      <c r="H32" s="1">
        <v>1025743.78</v>
      </c>
      <c r="I32" s="1">
        <v>1727094.59</v>
      </c>
      <c r="J32" s="27">
        <v>445192.89</v>
      </c>
      <c r="K32" s="27">
        <v>145225.56</v>
      </c>
      <c r="L32" s="27">
        <v>69475.41</v>
      </c>
      <c r="M32" s="27">
        <v>261939.7</v>
      </c>
      <c r="N32" s="21">
        <f t="shared" si="5"/>
        <v>4143131.8700000006</v>
      </c>
      <c r="O32" s="21"/>
    </row>
    <row r="33" spans="1:15" ht="11.25" customHeight="1" x14ac:dyDescent="0.2">
      <c r="A33" s="28" t="s">
        <v>17</v>
      </c>
      <c r="B33" s="42">
        <f>B18-B27</f>
        <v>5334558.68</v>
      </c>
      <c r="C33" s="42">
        <f t="shared" ref="C33:N33" si="7">C18-C27</f>
        <v>7459252.7400000002</v>
      </c>
      <c r="D33" s="42">
        <f t="shared" si="7"/>
        <v>5276099.05</v>
      </c>
      <c r="E33" s="42">
        <f t="shared" si="7"/>
        <v>5265911.120000001</v>
      </c>
      <c r="F33" s="42">
        <f t="shared" si="7"/>
        <v>5310725.93</v>
      </c>
      <c r="G33" s="42">
        <f t="shared" si="7"/>
        <v>5344373.91</v>
      </c>
      <c r="H33" s="42">
        <f t="shared" si="7"/>
        <v>5276330.33</v>
      </c>
      <c r="I33" s="42">
        <f t="shared" si="7"/>
        <v>8737046.8699999992</v>
      </c>
      <c r="J33" s="42">
        <f t="shared" si="7"/>
        <v>5713985.8900000006</v>
      </c>
      <c r="K33" s="42">
        <f t="shared" si="7"/>
        <v>5729394.8700000001</v>
      </c>
      <c r="L33" s="42">
        <f t="shared" si="7"/>
        <v>5727633.7799999993</v>
      </c>
      <c r="M33" s="42">
        <f t="shared" si="7"/>
        <v>5761541.3399999999</v>
      </c>
      <c r="N33" s="42">
        <f t="shared" si="7"/>
        <v>70936854.51000002</v>
      </c>
      <c r="O33" s="46">
        <f>O18</f>
        <v>13055.029999999999</v>
      </c>
    </row>
    <row r="34" spans="1:15" ht="11.25" customHeight="1" x14ac:dyDescent="0.2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1.25" customHeight="1" x14ac:dyDescent="0.2">
      <c r="A35" s="83" t="s">
        <v>18</v>
      </c>
      <c r="B35" s="84"/>
      <c r="C35" s="84"/>
      <c r="D35" s="84"/>
      <c r="E35" s="84"/>
      <c r="F35" s="83" t="s">
        <v>1</v>
      </c>
      <c r="G35" s="84"/>
      <c r="H35" s="84"/>
      <c r="I35" s="84"/>
      <c r="J35" s="84"/>
      <c r="K35" s="84"/>
      <c r="L35" s="84"/>
      <c r="M35" s="83" t="s">
        <v>26</v>
      </c>
      <c r="N35" s="84"/>
      <c r="O35" s="85"/>
    </row>
    <row r="36" spans="1:15" ht="11.25" customHeight="1" x14ac:dyDescent="0.2">
      <c r="A36" s="31" t="s">
        <v>9</v>
      </c>
      <c r="B36" s="32"/>
      <c r="C36" s="32"/>
      <c r="D36" s="32"/>
      <c r="E36" s="32"/>
      <c r="F36" s="49">
        <v>9107703426.7299995</v>
      </c>
      <c r="G36" s="50"/>
      <c r="H36" s="50"/>
      <c r="I36" s="50"/>
      <c r="J36" s="50"/>
      <c r="K36" s="50"/>
      <c r="L36" s="51"/>
      <c r="M36" s="63" t="s">
        <v>27</v>
      </c>
      <c r="N36" s="52"/>
      <c r="O36" s="53"/>
    </row>
    <row r="37" spans="1:15" ht="11.25" customHeight="1" x14ac:dyDescent="0.2">
      <c r="A37" s="64" t="s">
        <v>54</v>
      </c>
      <c r="B37" s="65"/>
      <c r="C37" s="65"/>
      <c r="D37" s="65"/>
      <c r="E37" s="66"/>
      <c r="F37" s="49">
        <v>4100000</v>
      </c>
      <c r="G37" s="50"/>
      <c r="H37" s="50"/>
      <c r="I37" s="50"/>
      <c r="J37" s="50"/>
      <c r="K37" s="50"/>
      <c r="L37" s="51"/>
      <c r="M37" s="63" t="s">
        <v>27</v>
      </c>
      <c r="N37" s="52"/>
      <c r="O37" s="53"/>
    </row>
    <row r="38" spans="1:15" ht="11.25" customHeight="1" x14ac:dyDescent="0.2">
      <c r="A38" s="33" t="s">
        <v>34</v>
      </c>
      <c r="B38" s="34"/>
      <c r="C38" s="34"/>
      <c r="D38" s="34"/>
      <c r="E38" s="34"/>
      <c r="F38" s="49">
        <v>30991725</v>
      </c>
      <c r="G38" s="50"/>
      <c r="H38" s="50"/>
      <c r="I38" s="50"/>
      <c r="J38" s="50"/>
      <c r="K38" s="50"/>
      <c r="L38" s="51"/>
      <c r="M38" s="63"/>
      <c r="N38" s="52"/>
      <c r="O38" s="53"/>
    </row>
    <row r="39" spans="1:15" ht="11.25" customHeight="1" x14ac:dyDescent="0.2">
      <c r="A39" s="35" t="s">
        <v>35</v>
      </c>
      <c r="B39" s="32"/>
      <c r="C39" s="32"/>
      <c r="D39" s="32"/>
      <c r="E39" s="32"/>
      <c r="F39" s="49">
        <f>F36-F37-F38</f>
        <v>9072611701.7299995</v>
      </c>
      <c r="G39" s="52"/>
      <c r="H39" s="52"/>
      <c r="I39" s="52"/>
      <c r="J39" s="52"/>
      <c r="K39" s="52"/>
      <c r="L39" s="53"/>
      <c r="M39" s="63" t="s">
        <v>27</v>
      </c>
      <c r="N39" s="52"/>
      <c r="O39" s="53"/>
    </row>
    <row r="40" spans="1:15" x14ac:dyDescent="0.2">
      <c r="A40" s="36" t="s">
        <v>36</v>
      </c>
      <c r="B40" s="37"/>
      <c r="C40" s="37"/>
      <c r="D40" s="37"/>
      <c r="E40" s="37"/>
      <c r="F40" s="54">
        <f>N33+O33</f>
        <v>70949909.540000021</v>
      </c>
      <c r="G40" s="55"/>
      <c r="H40" s="55"/>
      <c r="I40" s="55"/>
      <c r="J40" s="55"/>
      <c r="K40" s="55"/>
      <c r="L40" s="56"/>
      <c r="M40" s="80">
        <f>F40/F39*100</f>
        <v>0.78202299263475628</v>
      </c>
      <c r="N40" s="81"/>
      <c r="O40" s="82"/>
    </row>
    <row r="41" spans="1:15" ht="11.25" customHeight="1" x14ac:dyDescent="0.2">
      <c r="A41" s="67" t="s">
        <v>37</v>
      </c>
      <c r="B41" s="68"/>
      <c r="C41" s="68"/>
      <c r="D41" s="68"/>
      <c r="E41" s="69"/>
      <c r="F41" s="57">
        <f>F39*1.04%</f>
        <v>94355161.697991997</v>
      </c>
      <c r="G41" s="58"/>
      <c r="H41" s="58"/>
      <c r="I41" s="58"/>
      <c r="J41" s="58"/>
      <c r="K41" s="58"/>
      <c r="L41" s="59"/>
      <c r="M41" s="74">
        <v>1.04</v>
      </c>
      <c r="N41" s="75"/>
      <c r="O41" s="76"/>
    </row>
    <row r="42" spans="1:15" ht="11.25" customHeight="1" x14ac:dyDescent="0.2">
      <c r="A42" s="31" t="s">
        <v>38</v>
      </c>
      <c r="B42" s="38"/>
      <c r="C42" s="38"/>
      <c r="D42" s="38"/>
      <c r="E42" s="38"/>
      <c r="F42" s="60">
        <f>0.95*F41</f>
        <v>89637403.613092393</v>
      </c>
      <c r="G42" s="61"/>
      <c r="H42" s="61"/>
      <c r="I42" s="61"/>
      <c r="J42" s="61"/>
      <c r="K42" s="61"/>
      <c r="L42" s="62"/>
      <c r="M42" s="74">
        <v>0.99</v>
      </c>
      <c r="N42" s="75"/>
      <c r="O42" s="76"/>
    </row>
    <row r="43" spans="1:15" ht="11.25" customHeight="1" x14ac:dyDescent="0.2">
      <c r="A43" s="31" t="s">
        <v>39</v>
      </c>
      <c r="B43" s="38"/>
      <c r="C43" s="38"/>
      <c r="D43" s="38"/>
      <c r="E43" s="38"/>
      <c r="F43" s="60">
        <f>0.9*F41</f>
        <v>84919645.528192803</v>
      </c>
      <c r="G43" s="61"/>
      <c r="H43" s="61"/>
      <c r="I43" s="61"/>
      <c r="J43" s="61"/>
      <c r="K43" s="61"/>
      <c r="L43" s="62"/>
      <c r="M43" s="77">
        <v>0.94</v>
      </c>
      <c r="N43" s="78"/>
      <c r="O43" s="79"/>
    </row>
    <row r="44" spans="1:15" ht="11.25" customHeight="1" x14ac:dyDescent="0.2">
      <c r="A44" s="39" t="s">
        <v>48</v>
      </c>
      <c r="B44" s="39"/>
      <c r="C44" s="39"/>
      <c r="D44" s="39"/>
      <c r="E44" s="39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8.25" customHeight="1" x14ac:dyDescent="0.2">
      <c r="A45" s="43"/>
      <c r="B45" s="43"/>
      <c r="C45" s="43"/>
      <c r="D45" s="43"/>
      <c r="E45" s="43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2" customHeight="1" x14ac:dyDescent="0.2">
      <c r="A46" s="73" t="s">
        <v>61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ht="201.75" customHeight="1" x14ac:dyDescent="0.2">
      <c r="A47" s="48" t="s">
        <v>62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1.25" customHeight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1.25" customHeight="1" x14ac:dyDescent="0.2">
      <c r="A49" s="44"/>
      <c r="B49" s="44"/>
      <c r="C49" s="44"/>
      <c r="D49" s="44"/>
      <c r="E49" s="44"/>
      <c r="F49" s="44"/>
      <c r="G49" s="44"/>
      <c r="H49" s="6"/>
      <c r="I49" s="6"/>
      <c r="J49" s="6"/>
      <c r="K49" s="6"/>
      <c r="L49" s="6"/>
      <c r="M49" s="6"/>
      <c r="N49" s="6"/>
      <c r="O49" s="6"/>
    </row>
    <row r="50" spans="1:15" x14ac:dyDescent="0.2">
      <c r="A50" s="97" t="s">
        <v>69</v>
      </c>
      <c r="C50" s="4" t="s">
        <v>63</v>
      </c>
      <c r="K50" s="4" t="s">
        <v>64</v>
      </c>
    </row>
    <row r="51" spans="1:15" x14ac:dyDescent="0.2">
      <c r="A51" s="97" t="s">
        <v>71</v>
      </c>
      <c r="C51" s="4" t="s">
        <v>65</v>
      </c>
      <c r="K51" s="4" t="s">
        <v>66</v>
      </c>
    </row>
    <row r="52" spans="1:15" x14ac:dyDescent="0.2">
      <c r="A52" s="97" t="s">
        <v>70</v>
      </c>
      <c r="C52" s="4" t="s">
        <v>67</v>
      </c>
      <c r="K52" s="4" t="s">
        <v>68</v>
      </c>
    </row>
  </sheetData>
  <mergeCells count="45">
    <mergeCell ref="A8:O8"/>
    <mergeCell ref="A3:O3"/>
    <mergeCell ref="A4:O4"/>
    <mergeCell ref="A5:O5"/>
    <mergeCell ref="A6:O6"/>
    <mergeCell ref="A7:O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A46:O46"/>
    <mergeCell ref="M41:O41"/>
    <mergeCell ref="M42:O42"/>
    <mergeCell ref="M43:O43"/>
    <mergeCell ref="M38:O38"/>
    <mergeCell ref="M40:O40"/>
    <mergeCell ref="A35:E35"/>
    <mergeCell ref="F35:L35"/>
    <mergeCell ref="M35:O35"/>
    <mergeCell ref="A48:O48"/>
    <mergeCell ref="A47:O47"/>
    <mergeCell ref="F36:L36"/>
    <mergeCell ref="F37:L37"/>
    <mergeCell ref="F38:L38"/>
    <mergeCell ref="F39:L39"/>
    <mergeCell ref="F40:L40"/>
    <mergeCell ref="F41:L41"/>
    <mergeCell ref="F42:L42"/>
    <mergeCell ref="F43:L43"/>
    <mergeCell ref="M36:O36"/>
    <mergeCell ref="A37:E37"/>
    <mergeCell ref="M37:O37"/>
    <mergeCell ref="M39:O39"/>
    <mergeCell ref="A41:E41"/>
  </mergeCells>
  <pageMargins left="0.511811024" right="0.511811024" top="0.78740157499999996" bottom="0.78740157499999996" header="0.31496062000000002" footer="0.31496062000000002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1° Quad 2021</vt:lpstr>
    </vt:vector>
  </TitlesOfParts>
  <Company>Ministério da Fazenda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Clodoaldo P. Filho</cp:lastModifiedBy>
  <cp:lastPrinted>2021-05-20T18:10:02Z</cp:lastPrinted>
  <dcterms:created xsi:type="dcterms:W3CDTF">2001-09-06T15:18:59Z</dcterms:created>
  <dcterms:modified xsi:type="dcterms:W3CDTF">2021-05-27T13:38:29Z</dcterms:modified>
</cp:coreProperties>
</file>